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\Documents\"/>
    </mc:Choice>
  </mc:AlternateContent>
  <xr:revisionPtr revIDLastSave="0" documentId="13_ncr:1_{E32B9B10-C6B1-4190-8ED1-54558F306569}" xr6:coauthVersionLast="47" xr6:coauthVersionMax="47" xr10:uidLastSave="{00000000-0000-0000-0000-000000000000}"/>
  <bookViews>
    <workbookView xWindow="-110" yWindow="-110" windowWidth="21820" windowHeight="14020" xr2:uid="{F6491350-19DE-4F4B-8876-9B1254C741B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9" i="1" l="1"/>
  <c r="R49" i="1"/>
  <c r="Q49" i="1"/>
  <c r="O49" i="1"/>
  <c r="M49" i="1"/>
  <c r="K49" i="1"/>
  <c r="S47" i="1"/>
  <c r="R47" i="1"/>
  <c r="Q47" i="1"/>
  <c r="O47" i="1"/>
  <c r="M47" i="1"/>
  <c r="K47" i="1"/>
  <c r="S46" i="1"/>
  <c r="R46" i="1"/>
  <c r="Q46" i="1"/>
  <c r="O46" i="1"/>
  <c r="M46" i="1"/>
  <c r="K46" i="1"/>
  <c r="I49" i="1"/>
  <c r="I47" i="1"/>
  <c r="I46" i="1"/>
  <c r="H47" i="1"/>
  <c r="H46" i="1"/>
  <c r="G47" i="1"/>
  <c r="F47" i="1"/>
  <c r="S40" i="1"/>
  <c r="H45" i="1"/>
  <c r="H40" i="1"/>
  <c r="H38" i="1"/>
  <c r="H36" i="1"/>
  <c r="H34" i="1"/>
  <c r="H33" i="1"/>
  <c r="H32" i="1"/>
  <c r="H31" i="1"/>
  <c r="H30" i="1"/>
  <c r="H29" i="1"/>
  <c r="H28" i="1"/>
  <c r="H27" i="1"/>
  <c r="H26" i="1"/>
  <c r="H25" i="1"/>
  <c r="H24" i="1"/>
  <c r="H23" i="1"/>
  <c r="H17" i="1"/>
  <c r="H16" i="1"/>
  <c r="H15" i="1"/>
  <c r="H14" i="1"/>
  <c r="H13" i="1"/>
  <c r="H12" i="1"/>
  <c r="H11" i="1"/>
  <c r="H10" i="1"/>
  <c r="R42" i="1" l="1"/>
  <c r="R19" i="1"/>
  <c r="R51" i="1" l="1"/>
  <c r="Q45" i="1"/>
  <c r="S45" i="1" s="1"/>
  <c r="Q38" i="1"/>
  <c r="S38" i="1" s="1"/>
  <c r="Q36" i="1"/>
  <c r="S36" i="1" s="1"/>
  <c r="Q33" i="1"/>
  <c r="S33" i="1" s="1"/>
  <c r="Q32" i="1"/>
  <c r="S32" i="1" s="1"/>
  <c r="Q31" i="1"/>
  <c r="S31" i="1" s="1"/>
  <c r="Q29" i="1"/>
  <c r="S29" i="1" s="1"/>
  <c r="Q28" i="1"/>
  <c r="S28" i="1" s="1"/>
  <c r="Q27" i="1"/>
  <c r="S27" i="1" s="1"/>
  <c r="Q26" i="1"/>
  <c r="S26" i="1" s="1"/>
  <c r="Q25" i="1"/>
  <c r="S25" i="1" s="1"/>
  <c r="Q24" i="1"/>
  <c r="S24" i="1" s="1"/>
  <c r="Q23" i="1"/>
  <c r="S23" i="1" s="1"/>
  <c r="Q17" i="1"/>
  <c r="S17" i="1" s="1"/>
  <c r="Q16" i="1"/>
  <c r="S16" i="1" s="1"/>
  <c r="Q15" i="1"/>
  <c r="S15" i="1" s="1"/>
  <c r="Q14" i="1"/>
  <c r="S14" i="1" s="1"/>
  <c r="Q13" i="1"/>
  <c r="S13" i="1" s="1"/>
  <c r="Q12" i="1"/>
  <c r="S12" i="1" s="1"/>
  <c r="Q11" i="1"/>
  <c r="S11" i="1" s="1"/>
  <c r="Q10" i="1"/>
  <c r="S10" i="1" s="1"/>
  <c r="F60" i="1"/>
  <c r="S19" i="1" l="1"/>
  <c r="Q19" i="1"/>
  <c r="F42" i="1"/>
  <c r="F49" i="1" s="1"/>
  <c r="F19" i="1" l="1"/>
  <c r="G39" i="1"/>
  <c r="Q39" i="1" l="1"/>
  <c r="S39" i="1" s="1"/>
  <c r="H39" i="1"/>
  <c r="F51" i="1"/>
  <c r="O30" i="1"/>
  <c r="M30" i="1"/>
  <c r="K30" i="1"/>
  <c r="I30" i="1"/>
  <c r="Q30" i="1" l="1"/>
  <c r="S30" i="1" s="1"/>
  <c r="G37" i="1"/>
  <c r="Q37" i="1" l="1"/>
  <c r="S37" i="1" s="1"/>
  <c r="H37" i="1"/>
  <c r="I34" i="1"/>
  <c r="I42" i="1" s="1"/>
  <c r="O19" i="1"/>
  <c r="M19" i="1"/>
  <c r="K19" i="1"/>
  <c r="I19" i="1"/>
  <c r="G42" i="1"/>
  <c r="G49" i="1" s="1"/>
  <c r="G19" i="1"/>
  <c r="I51" i="1" l="1"/>
  <c r="H49" i="1"/>
  <c r="H42" i="1"/>
  <c r="G51" i="1"/>
  <c r="H51" i="1" s="1"/>
  <c r="H19" i="1"/>
  <c r="K34" i="1"/>
  <c r="M34" i="1" l="1"/>
  <c r="K42" i="1"/>
  <c r="K51" i="1" s="1"/>
  <c r="O34" i="1" l="1"/>
  <c r="O42" i="1" s="1"/>
  <c r="M42" i="1"/>
  <c r="M51" i="1" s="1"/>
  <c r="O51" i="1" l="1"/>
  <c r="Q34" i="1"/>
  <c r="S34" i="1" s="1"/>
  <c r="S42" i="1" s="1"/>
  <c r="S51" i="1" s="1"/>
  <c r="Q42" i="1"/>
  <c r="Q51" i="1" s="1"/>
</calcChain>
</file>

<file path=xl/sharedStrings.xml><?xml version="1.0" encoding="utf-8"?>
<sst xmlns="http://schemas.openxmlformats.org/spreadsheetml/2006/main" count="59" uniqueCount="57">
  <si>
    <t>Ordinary Income/Expense</t>
  </si>
  <si>
    <t>Income</t>
  </si>
  <si>
    <t>Interest Income</t>
  </si>
  <si>
    <t>Special assessment Income</t>
  </si>
  <si>
    <t>Transfer Fee Income</t>
  </si>
  <si>
    <t>Total Income</t>
  </si>
  <si>
    <t>Expense</t>
  </si>
  <si>
    <t>Architectural/ Consultant Fees</t>
  </si>
  <si>
    <t>Capital Expense</t>
  </si>
  <si>
    <t>Insurance Expense</t>
  </si>
  <si>
    <t>Management Fees</t>
  </si>
  <si>
    <t>Utilities</t>
  </si>
  <si>
    <t>Prepaid Dues</t>
  </si>
  <si>
    <t>Past Due</t>
  </si>
  <si>
    <t>Street Repaving</t>
  </si>
  <si>
    <t>Misc Unknown</t>
  </si>
  <si>
    <t>ISLAND ESTATES HOMEOWNERS FIVE YEAR PROJECTION 2022-2026</t>
  </si>
  <si>
    <t>Construction Deposits to be repaid</t>
  </si>
  <si>
    <t>Cash adjustments</t>
  </si>
  <si>
    <t>Other Administrative Costs</t>
  </si>
  <si>
    <t>HOA Dues (Regular Assessment)</t>
  </si>
  <si>
    <t>Late Fee Assessment</t>
  </si>
  <si>
    <t>Misc Income (assessment)</t>
  </si>
  <si>
    <t>Design Review Fees</t>
  </si>
  <si>
    <t>Gate Device Income</t>
  </si>
  <si>
    <t>Accounting/Audit Expense</t>
  </si>
  <si>
    <t>Bank Charges</t>
  </si>
  <si>
    <t>Legal/Collection Expenses</t>
  </si>
  <si>
    <t>Printing/Postage/Supplies</t>
  </si>
  <si>
    <t>State and Federal Taxes</t>
  </si>
  <si>
    <t xml:space="preserve">  Electric Expense</t>
  </si>
  <si>
    <t xml:space="preserve">  Water Expense</t>
  </si>
  <si>
    <t>General Maintenance and Supplies</t>
  </si>
  <si>
    <t>Landscape Maintenance</t>
  </si>
  <si>
    <t>Weed Control</t>
  </si>
  <si>
    <t xml:space="preserve">  Telephone Expense - Gate</t>
  </si>
  <si>
    <t xml:space="preserve">  Internet Expense - Gate</t>
  </si>
  <si>
    <t>Operating Expense Total</t>
  </si>
  <si>
    <t>Other Expense</t>
  </si>
  <si>
    <t>2022 Final</t>
  </si>
  <si>
    <t>2022 Budget</t>
  </si>
  <si>
    <t>Difference</t>
  </si>
  <si>
    <t>Accounts Receivable Adjustment</t>
  </si>
  <si>
    <t>Total Expense</t>
  </si>
  <si>
    <t>2022 Year End</t>
  </si>
  <si>
    <t>Chase Bank Operating Account</t>
  </si>
  <si>
    <t>Pacific Premier Bank Operating Account</t>
  </si>
  <si>
    <t>Pacific Premier Reserve Acct.</t>
  </si>
  <si>
    <t>Accts Receivable - Past Due</t>
  </si>
  <si>
    <t xml:space="preserve">Total </t>
  </si>
  <si>
    <t>Totals</t>
  </si>
  <si>
    <t>Actual</t>
  </si>
  <si>
    <t xml:space="preserve">  Capital Expense</t>
  </si>
  <si>
    <t xml:space="preserve">  Reserves</t>
  </si>
  <si>
    <t>Other Expense Total</t>
  </si>
  <si>
    <t xml:space="preserve"> *Net Ordinary Income</t>
  </si>
  <si>
    <t>*All profits are put into reserves for future street repairs.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</si>
</sst>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98B5-AEF4-4CE6-A970-81D369A27A7D}">
  <dimension ref="A3:S74"/>
  <sheetViews>
    <sheetView tabSelected="1" topLeftCell="B25" workbookViewId="0">
      <selection activeCell="R46" sqref="R46"/>
    </sheetView>
  </sheetViews>
  <sheetFormatPr defaultRowHeight="14.5" x14ac:dyDescent="0.35"/>
  <cols>
    <col min="4" max="4" width="9.81640625" bestFit="1" customWidth="1"/>
    <col min="5" max="5" width="9.81640625" customWidth="1"/>
    <col min="6" max="6" width="11.08984375" bestFit="1" customWidth="1"/>
    <col min="7" max="7" width="11.453125" style="2" bestFit="1" customWidth="1"/>
    <col min="8" max="8" width="11.453125" style="2" customWidth="1"/>
    <col min="9" max="9" width="11.08984375" style="2" bestFit="1" customWidth="1"/>
    <col min="10" max="10" width="8.81640625" style="2"/>
    <col min="11" max="11" width="11.08984375" style="2" bestFit="1" customWidth="1"/>
    <col min="12" max="12" width="8.81640625" style="2"/>
    <col min="13" max="13" width="11.08984375" style="2" bestFit="1" customWidth="1"/>
    <col min="14" max="14" width="8.81640625" style="2"/>
    <col min="15" max="15" width="11.81640625" style="2" bestFit="1" customWidth="1"/>
    <col min="16" max="16" width="8.81640625" style="2"/>
    <col min="17" max="17" width="11.6328125" bestFit="1" customWidth="1"/>
    <col min="18" max="18" width="11.08984375" bestFit="1" customWidth="1"/>
    <col min="19" max="19" width="11.6328125" bestFit="1" customWidth="1"/>
  </cols>
  <sheetData>
    <row r="3" spans="2:19" x14ac:dyDescent="0.35">
      <c r="B3" s="1" t="s">
        <v>16</v>
      </c>
      <c r="C3" s="1"/>
    </row>
    <row r="4" spans="2:19" x14ac:dyDescent="0.35">
      <c r="B4" s="1"/>
      <c r="C4" s="1"/>
    </row>
    <row r="5" spans="2:19" x14ac:dyDescent="0.35">
      <c r="B5" s="1"/>
      <c r="C5" s="1"/>
      <c r="G5" s="3"/>
      <c r="H5" s="3"/>
      <c r="Q5" s="1"/>
      <c r="R5" s="1" t="s">
        <v>51</v>
      </c>
      <c r="S5" s="1"/>
    </row>
    <row r="6" spans="2:19" x14ac:dyDescent="0.35">
      <c r="F6" s="1" t="s">
        <v>39</v>
      </c>
      <c r="G6" s="1" t="s">
        <v>40</v>
      </c>
      <c r="H6" s="1" t="s">
        <v>41</v>
      </c>
      <c r="I6" s="1">
        <v>2023</v>
      </c>
      <c r="J6" s="1"/>
      <c r="K6" s="1">
        <v>2024</v>
      </c>
      <c r="L6" s="1"/>
      <c r="M6" s="1">
        <v>2025</v>
      </c>
      <c r="N6" s="1"/>
      <c r="O6" s="1">
        <v>2026</v>
      </c>
      <c r="P6"/>
      <c r="Q6" s="1" t="s">
        <v>50</v>
      </c>
      <c r="R6" s="1" t="s">
        <v>50</v>
      </c>
      <c r="S6" s="1" t="s">
        <v>41</v>
      </c>
    </row>
    <row r="7" spans="2:19" x14ac:dyDescent="0.35">
      <c r="G7"/>
      <c r="H7"/>
      <c r="I7"/>
      <c r="J7"/>
      <c r="K7"/>
      <c r="L7"/>
      <c r="M7"/>
      <c r="N7"/>
      <c r="O7"/>
      <c r="P7"/>
      <c r="Q7" s="1"/>
      <c r="R7" s="1"/>
      <c r="S7" s="1"/>
    </row>
    <row r="8" spans="2:19" x14ac:dyDescent="0.35">
      <c r="B8" s="1" t="s">
        <v>0</v>
      </c>
      <c r="C8" s="1"/>
    </row>
    <row r="9" spans="2:19" x14ac:dyDescent="0.35">
      <c r="B9" s="1" t="s">
        <v>1</v>
      </c>
      <c r="C9" s="1"/>
    </row>
    <row r="10" spans="2:19" x14ac:dyDescent="0.35">
      <c r="B10" t="s">
        <v>23</v>
      </c>
      <c r="F10" s="2">
        <v>1300</v>
      </c>
      <c r="G10" s="2">
        <v>4000</v>
      </c>
      <c r="H10" s="2">
        <f>F10-G10</f>
        <v>-2700</v>
      </c>
      <c r="I10" s="2">
        <v>2000</v>
      </c>
      <c r="K10" s="2">
        <v>2000</v>
      </c>
      <c r="M10" s="2">
        <v>2000</v>
      </c>
      <c r="O10" s="2">
        <v>2000</v>
      </c>
      <c r="Q10" s="2">
        <f t="shared" ref="Q10:Q17" si="0">G10+I10+K10+M10+O10</f>
        <v>12000</v>
      </c>
      <c r="R10" s="2">
        <v>1300</v>
      </c>
      <c r="S10" s="2">
        <f>Q10-R10</f>
        <v>10700</v>
      </c>
    </row>
    <row r="11" spans="2:19" x14ac:dyDescent="0.35">
      <c r="B11" t="s">
        <v>22</v>
      </c>
      <c r="F11" s="2"/>
      <c r="G11" s="2">
        <v>100</v>
      </c>
      <c r="H11" s="2">
        <f t="shared" ref="H11:H17" si="1">F11-G11</f>
        <v>-100</v>
      </c>
      <c r="I11" s="2">
        <v>100</v>
      </c>
      <c r="K11" s="2">
        <v>100</v>
      </c>
      <c r="M11" s="2">
        <v>100</v>
      </c>
      <c r="O11" s="2">
        <v>100</v>
      </c>
      <c r="Q11" s="2">
        <f t="shared" si="0"/>
        <v>500</v>
      </c>
      <c r="R11" s="2"/>
      <c r="S11" s="2">
        <f t="shared" ref="S11:S17" si="2">Q11-R11</f>
        <v>500</v>
      </c>
    </row>
    <row r="12" spans="2:19" x14ac:dyDescent="0.35">
      <c r="B12" t="s">
        <v>24</v>
      </c>
      <c r="F12" s="2">
        <v>400</v>
      </c>
      <c r="G12" s="2">
        <v>200</v>
      </c>
      <c r="H12" s="2">
        <f t="shared" si="1"/>
        <v>200</v>
      </c>
      <c r="I12" s="2">
        <v>200</v>
      </c>
      <c r="K12" s="2">
        <v>200</v>
      </c>
      <c r="M12" s="2">
        <v>200</v>
      </c>
      <c r="O12" s="2">
        <v>200</v>
      </c>
      <c r="Q12" s="2">
        <f t="shared" si="0"/>
        <v>1000</v>
      </c>
      <c r="R12" s="2">
        <v>400</v>
      </c>
      <c r="S12" s="2">
        <f t="shared" si="2"/>
        <v>600</v>
      </c>
    </row>
    <row r="13" spans="2:19" x14ac:dyDescent="0.35">
      <c r="B13" t="s">
        <v>20</v>
      </c>
      <c r="F13" s="2">
        <v>54720</v>
      </c>
      <c r="G13" s="2">
        <v>54720</v>
      </c>
      <c r="H13" s="2">
        <f t="shared" si="1"/>
        <v>0</v>
      </c>
      <c r="I13" s="2">
        <v>54720</v>
      </c>
      <c r="K13" s="2">
        <v>54720</v>
      </c>
      <c r="M13" s="2">
        <v>54720</v>
      </c>
      <c r="O13" s="2">
        <v>54720</v>
      </c>
      <c r="Q13" s="2">
        <f t="shared" si="0"/>
        <v>273600</v>
      </c>
      <c r="R13" s="2">
        <v>54720</v>
      </c>
      <c r="S13" s="2">
        <f t="shared" si="2"/>
        <v>218880</v>
      </c>
    </row>
    <row r="14" spans="2:19" x14ac:dyDescent="0.35">
      <c r="B14" t="s">
        <v>2</v>
      </c>
      <c r="F14" s="2">
        <v>69.05</v>
      </c>
      <c r="G14" s="2">
        <v>20</v>
      </c>
      <c r="H14" s="2">
        <f t="shared" si="1"/>
        <v>49.05</v>
      </c>
      <c r="I14" s="2">
        <v>25</v>
      </c>
      <c r="K14" s="2">
        <v>30</v>
      </c>
      <c r="M14" s="2">
        <v>35</v>
      </c>
      <c r="O14" s="2">
        <v>40</v>
      </c>
      <c r="Q14" s="2">
        <f t="shared" si="0"/>
        <v>150</v>
      </c>
      <c r="R14" s="2">
        <v>69.05</v>
      </c>
      <c r="S14" s="2">
        <f t="shared" si="2"/>
        <v>80.95</v>
      </c>
    </row>
    <row r="15" spans="2:19" x14ac:dyDescent="0.35">
      <c r="B15" t="s">
        <v>21</v>
      </c>
      <c r="F15" s="2">
        <v>465</v>
      </c>
      <c r="G15" s="2">
        <v>150</v>
      </c>
      <c r="H15" s="2">
        <f t="shared" si="1"/>
        <v>315</v>
      </c>
      <c r="I15" s="2">
        <v>150</v>
      </c>
      <c r="K15" s="2">
        <v>150</v>
      </c>
      <c r="M15" s="2">
        <v>150</v>
      </c>
      <c r="O15" s="2">
        <v>150</v>
      </c>
      <c r="Q15" s="2">
        <f t="shared" si="0"/>
        <v>750</v>
      </c>
      <c r="R15" s="2">
        <v>465</v>
      </c>
      <c r="S15" s="2">
        <f t="shared" si="2"/>
        <v>285</v>
      </c>
    </row>
    <row r="16" spans="2:19" x14ac:dyDescent="0.35">
      <c r="B16" t="s">
        <v>3</v>
      </c>
      <c r="F16" s="2"/>
      <c r="G16" s="2">
        <v>0</v>
      </c>
      <c r="H16" s="2">
        <f t="shared" si="1"/>
        <v>0</v>
      </c>
      <c r="I16" s="2">
        <v>0</v>
      </c>
      <c r="K16" s="2">
        <v>0</v>
      </c>
      <c r="M16" s="2">
        <v>0</v>
      </c>
      <c r="O16" s="2">
        <v>0</v>
      </c>
      <c r="Q16" s="2">
        <f t="shared" si="0"/>
        <v>0</v>
      </c>
      <c r="R16" s="2"/>
      <c r="S16" s="2">
        <f t="shared" si="2"/>
        <v>0</v>
      </c>
    </row>
    <row r="17" spans="2:19" x14ac:dyDescent="0.35">
      <c r="B17" t="s">
        <v>4</v>
      </c>
      <c r="F17" s="2">
        <v>750</v>
      </c>
      <c r="G17" s="2">
        <v>450</v>
      </c>
      <c r="H17" s="2">
        <f t="shared" si="1"/>
        <v>300</v>
      </c>
      <c r="I17" s="2">
        <v>450</v>
      </c>
      <c r="K17" s="2">
        <v>450</v>
      </c>
      <c r="M17" s="2">
        <v>450</v>
      </c>
      <c r="O17" s="2">
        <v>450</v>
      </c>
      <c r="Q17" s="2">
        <f t="shared" si="0"/>
        <v>2250</v>
      </c>
      <c r="R17" s="2">
        <v>750</v>
      </c>
      <c r="S17" s="2">
        <f t="shared" si="2"/>
        <v>1500</v>
      </c>
    </row>
    <row r="19" spans="2:19" x14ac:dyDescent="0.35">
      <c r="B19" s="1" t="s">
        <v>5</v>
      </c>
      <c r="C19" s="1"/>
      <c r="F19" s="3">
        <f>SUM(F10:F18)</f>
        <v>57704.05</v>
      </c>
      <c r="G19" s="3">
        <f>SUM(G10:G18)</f>
        <v>59640</v>
      </c>
      <c r="H19" s="3">
        <f>F19-G19</f>
        <v>-1935.9499999999971</v>
      </c>
      <c r="I19" s="3">
        <f>SUM(I10:I18)</f>
        <v>57645</v>
      </c>
      <c r="J19" s="3"/>
      <c r="K19" s="3">
        <f>SUM(K10:K18)</f>
        <v>57650</v>
      </c>
      <c r="L19" s="3"/>
      <c r="M19" s="3">
        <f>SUM(M10:M18)</f>
        <v>57655</v>
      </c>
      <c r="N19" s="3"/>
      <c r="O19" s="3">
        <f>SUM(O10:O18)</f>
        <v>57660</v>
      </c>
      <c r="Q19" s="3">
        <f>SUM(Q10:Q18)</f>
        <v>290250</v>
      </c>
      <c r="R19" s="3">
        <f>SUM(R10:R18)</f>
        <v>57704.05</v>
      </c>
      <c r="S19" s="3">
        <f>SUM(S10:S18)</f>
        <v>232545.95</v>
      </c>
    </row>
    <row r="20" spans="2:19" x14ac:dyDescent="0.35">
      <c r="S20" s="2"/>
    </row>
    <row r="22" spans="2:19" x14ac:dyDescent="0.35">
      <c r="B22" s="1" t="s">
        <v>6</v>
      </c>
      <c r="C22" s="1"/>
    </row>
    <row r="23" spans="2:19" x14ac:dyDescent="0.35">
      <c r="B23" t="s">
        <v>25</v>
      </c>
      <c r="F23" s="2">
        <v>599.5</v>
      </c>
      <c r="G23" s="2">
        <v>600</v>
      </c>
      <c r="H23" s="2">
        <f t="shared" ref="H23:H34" si="3">F23-G23</f>
        <v>-0.5</v>
      </c>
      <c r="I23" s="2">
        <v>615</v>
      </c>
      <c r="K23" s="2">
        <v>625</v>
      </c>
      <c r="M23" s="2">
        <v>635</v>
      </c>
      <c r="O23" s="2">
        <v>650</v>
      </c>
      <c r="Q23" s="2">
        <f t="shared" ref="Q23:Q34" si="4">G23+I23+K23+M23+O23</f>
        <v>3125</v>
      </c>
      <c r="R23" s="2">
        <v>599.5</v>
      </c>
      <c r="S23" s="2">
        <f t="shared" ref="S23:S34" si="5">Q23-R23</f>
        <v>2525.5</v>
      </c>
    </row>
    <row r="24" spans="2:19" x14ac:dyDescent="0.35">
      <c r="B24" t="s">
        <v>7</v>
      </c>
      <c r="F24" s="2">
        <v>150</v>
      </c>
      <c r="G24" s="2">
        <v>650</v>
      </c>
      <c r="H24" s="2">
        <f t="shared" si="3"/>
        <v>-500</v>
      </c>
      <c r="I24" s="2">
        <v>300</v>
      </c>
      <c r="K24" s="2">
        <v>300</v>
      </c>
      <c r="M24" s="2">
        <v>300</v>
      </c>
      <c r="O24" s="2">
        <v>300</v>
      </c>
      <c r="Q24" s="2">
        <f t="shared" si="4"/>
        <v>1850</v>
      </c>
      <c r="R24" s="2">
        <v>150</v>
      </c>
      <c r="S24" s="2">
        <f t="shared" si="5"/>
        <v>1700</v>
      </c>
    </row>
    <row r="25" spans="2:19" x14ac:dyDescent="0.35">
      <c r="B25" t="s">
        <v>26</v>
      </c>
      <c r="F25" s="2">
        <v>72</v>
      </c>
      <c r="G25" s="2">
        <v>0</v>
      </c>
      <c r="H25" s="2">
        <f t="shared" si="3"/>
        <v>72</v>
      </c>
      <c r="I25" s="2">
        <v>0</v>
      </c>
      <c r="K25" s="2">
        <v>0</v>
      </c>
      <c r="M25" s="2">
        <v>0</v>
      </c>
      <c r="O25" s="2">
        <v>0</v>
      </c>
      <c r="Q25" s="2">
        <f t="shared" si="4"/>
        <v>0</v>
      </c>
      <c r="R25" s="2">
        <v>72</v>
      </c>
      <c r="S25" s="2">
        <f t="shared" si="5"/>
        <v>-72</v>
      </c>
    </row>
    <row r="26" spans="2:19" x14ac:dyDescent="0.35">
      <c r="B26" t="s">
        <v>9</v>
      </c>
      <c r="F26" s="2">
        <v>1502</v>
      </c>
      <c r="G26" s="2">
        <v>2135</v>
      </c>
      <c r="H26" s="2">
        <f t="shared" si="3"/>
        <v>-633</v>
      </c>
      <c r="I26" s="2">
        <v>2200</v>
      </c>
      <c r="K26" s="2">
        <v>2265</v>
      </c>
      <c r="M26" s="2">
        <v>2333</v>
      </c>
      <c r="O26" s="2">
        <v>2400</v>
      </c>
      <c r="Q26" s="2">
        <f t="shared" si="4"/>
        <v>11333</v>
      </c>
      <c r="R26" s="2">
        <v>3086.69</v>
      </c>
      <c r="S26" s="2">
        <f t="shared" si="5"/>
        <v>8246.31</v>
      </c>
    </row>
    <row r="27" spans="2:19" x14ac:dyDescent="0.35">
      <c r="B27" t="s">
        <v>33</v>
      </c>
      <c r="F27" s="2">
        <v>4020.83</v>
      </c>
      <c r="G27" s="2">
        <v>3500</v>
      </c>
      <c r="H27" s="2">
        <f t="shared" si="3"/>
        <v>520.82999999999993</v>
      </c>
      <c r="I27" s="2">
        <v>3500</v>
      </c>
      <c r="K27" s="2">
        <v>3500</v>
      </c>
      <c r="M27" s="2">
        <v>3500</v>
      </c>
      <c r="O27" s="2">
        <v>3500</v>
      </c>
      <c r="Q27" s="2">
        <f t="shared" si="4"/>
        <v>17500</v>
      </c>
      <c r="R27" s="2">
        <v>4020.83</v>
      </c>
      <c r="S27" s="2">
        <f t="shared" si="5"/>
        <v>13479.17</v>
      </c>
    </row>
    <row r="28" spans="2:19" x14ac:dyDescent="0.35">
      <c r="B28" t="s">
        <v>34</v>
      </c>
      <c r="F28" s="2">
        <v>1465</v>
      </c>
      <c r="G28" s="2">
        <v>1600</v>
      </c>
      <c r="H28" s="2">
        <f t="shared" si="3"/>
        <v>-135</v>
      </c>
      <c r="I28" s="2">
        <v>1650</v>
      </c>
      <c r="K28" s="2">
        <v>1700</v>
      </c>
      <c r="M28" s="2">
        <v>1750</v>
      </c>
      <c r="O28" s="2">
        <v>1800</v>
      </c>
      <c r="Q28" s="2">
        <f t="shared" si="4"/>
        <v>8500</v>
      </c>
      <c r="R28" s="2">
        <v>1465</v>
      </c>
      <c r="S28" s="2">
        <f t="shared" si="5"/>
        <v>7035</v>
      </c>
    </row>
    <row r="29" spans="2:19" x14ac:dyDescent="0.35">
      <c r="B29" t="s">
        <v>27</v>
      </c>
      <c r="F29" s="2">
        <v>0</v>
      </c>
      <c r="G29" s="2">
        <v>3500</v>
      </c>
      <c r="H29" s="2">
        <f t="shared" si="3"/>
        <v>-3500</v>
      </c>
      <c r="I29" s="2">
        <v>3500</v>
      </c>
      <c r="K29" s="2">
        <v>3500</v>
      </c>
      <c r="M29" s="2">
        <v>3500</v>
      </c>
      <c r="O29" s="2">
        <v>3500</v>
      </c>
      <c r="Q29" s="2">
        <f t="shared" si="4"/>
        <v>17500</v>
      </c>
      <c r="R29" s="2">
        <v>0</v>
      </c>
      <c r="S29" s="2">
        <f t="shared" si="5"/>
        <v>17500</v>
      </c>
    </row>
    <row r="30" spans="2:19" x14ac:dyDescent="0.35">
      <c r="B30" t="s">
        <v>10</v>
      </c>
      <c r="F30" s="2">
        <v>9073.3799999999992</v>
      </c>
      <c r="G30" s="2">
        <v>10450</v>
      </c>
      <c r="H30" s="2">
        <f t="shared" si="3"/>
        <v>-1376.6200000000008</v>
      </c>
      <c r="I30" s="2">
        <f>800*12</f>
        <v>9600</v>
      </c>
      <c r="K30" s="2">
        <f>825*12</f>
        <v>9900</v>
      </c>
      <c r="M30" s="2">
        <f>850*12</f>
        <v>10200</v>
      </c>
      <c r="O30" s="2">
        <f>875*12</f>
        <v>10500</v>
      </c>
      <c r="Q30" s="2">
        <f t="shared" si="4"/>
        <v>50650</v>
      </c>
      <c r="R30" s="2">
        <v>9073.3799999999992</v>
      </c>
      <c r="S30" s="2">
        <f t="shared" si="5"/>
        <v>41576.620000000003</v>
      </c>
    </row>
    <row r="31" spans="2:19" x14ac:dyDescent="0.35">
      <c r="B31" t="s">
        <v>19</v>
      </c>
      <c r="F31" s="2">
        <v>500</v>
      </c>
      <c r="G31" s="2">
        <v>100</v>
      </c>
      <c r="H31" s="2">
        <f t="shared" si="3"/>
        <v>400</v>
      </c>
      <c r="I31" s="2">
        <v>100</v>
      </c>
      <c r="K31" s="2">
        <v>100</v>
      </c>
      <c r="M31" s="2">
        <v>100</v>
      </c>
      <c r="O31" s="2">
        <v>100</v>
      </c>
      <c r="Q31" s="2">
        <f t="shared" si="4"/>
        <v>500</v>
      </c>
      <c r="R31" s="2">
        <v>500</v>
      </c>
      <c r="S31" s="2">
        <f t="shared" si="5"/>
        <v>0</v>
      </c>
    </row>
    <row r="32" spans="2:19" x14ac:dyDescent="0.35">
      <c r="B32" t="s">
        <v>28</v>
      </c>
      <c r="F32" s="2">
        <v>151.38</v>
      </c>
      <c r="G32" s="2">
        <v>150</v>
      </c>
      <c r="H32" s="2">
        <f t="shared" si="3"/>
        <v>1.3799999999999955</v>
      </c>
      <c r="I32" s="2">
        <v>150</v>
      </c>
      <c r="K32" s="2">
        <v>150</v>
      </c>
      <c r="M32" s="2">
        <v>150</v>
      </c>
      <c r="O32" s="2">
        <v>150</v>
      </c>
      <c r="Q32" s="2">
        <f t="shared" si="4"/>
        <v>750</v>
      </c>
      <c r="R32" s="2">
        <v>151.38</v>
      </c>
      <c r="S32" s="2">
        <f t="shared" si="5"/>
        <v>598.62</v>
      </c>
    </row>
    <row r="33" spans="2:19" x14ac:dyDescent="0.35">
      <c r="B33" t="s">
        <v>32</v>
      </c>
      <c r="F33" s="2">
        <v>263.64999999999998</v>
      </c>
      <c r="G33" s="2">
        <v>1000</v>
      </c>
      <c r="H33" s="2">
        <f t="shared" si="3"/>
        <v>-736.35</v>
      </c>
      <c r="I33" s="2">
        <v>1100</v>
      </c>
      <c r="K33" s="2">
        <v>1200</v>
      </c>
      <c r="M33" s="2">
        <v>1300</v>
      </c>
      <c r="O33" s="2">
        <v>1400</v>
      </c>
      <c r="Q33" s="2">
        <f t="shared" si="4"/>
        <v>6000</v>
      </c>
      <c r="R33" s="2">
        <v>263.64999999999998</v>
      </c>
      <c r="S33" s="2">
        <f t="shared" si="5"/>
        <v>5736.35</v>
      </c>
    </row>
    <row r="34" spans="2:19" x14ac:dyDescent="0.35">
      <c r="B34" t="s">
        <v>29</v>
      </c>
      <c r="F34" s="2">
        <v>50</v>
      </c>
      <c r="G34" s="2">
        <v>2260</v>
      </c>
      <c r="H34" s="2">
        <f t="shared" si="3"/>
        <v>-2210</v>
      </c>
      <c r="I34" s="2">
        <f>2260+110</f>
        <v>2370</v>
      </c>
      <c r="K34" s="2">
        <f>I34+120</f>
        <v>2490</v>
      </c>
      <c r="M34" s="2">
        <f>K34+125</f>
        <v>2615</v>
      </c>
      <c r="O34" s="2">
        <f>M34+130</f>
        <v>2745</v>
      </c>
      <c r="Q34" s="2">
        <f t="shared" si="4"/>
        <v>12480</v>
      </c>
      <c r="R34" s="2">
        <v>50</v>
      </c>
      <c r="S34" s="2">
        <f t="shared" si="5"/>
        <v>12430</v>
      </c>
    </row>
    <row r="35" spans="2:19" x14ac:dyDescent="0.35">
      <c r="B35" t="s">
        <v>11</v>
      </c>
      <c r="F35" s="2"/>
      <c r="R35" s="2"/>
    </row>
    <row r="36" spans="2:19" x14ac:dyDescent="0.35">
      <c r="B36" t="s">
        <v>30</v>
      </c>
      <c r="F36" s="2">
        <v>460.77</v>
      </c>
      <c r="G36" s="2">
        <v>660</v>
      </c>
      <c r="H36" s="2">
        <f t="shared" ref="H36:H40" si="6">F36-G36</f>
        <v>-199.23000000000002</v>
      </c>
      <c r="I36" s="2">
        <v>690</v>
      </c>
      <c r="K36" s="2">
        <v>720</v>
      </c>
      <c r="M36" s="2">
        <v>780</v>
      </c>
      <c r="O36" s="2">
        <v>840</v>
      </c>
      <c r="Q36" s="2">
        <f>G36+I36+K36+M36+O36</f>
        <v>3690</v>
      </c>
      <c r="R36" s="2">
        <v>460.77</v>
      </c>
      <c r="S36" s="2">
        <f t="shared" ref="S36:S40" si="7">Q36-R36</f>
        <v>3229.23</v>
      </c>
    </row>
    <row r="37" spans="2:19" x14ac:dyDescent="0.35">
      <c r="B37" t="s">
        <v>36</v>
      </c>
      <c r="F37" s="2">
        <v>797.8</v>
      </c>
      <c r="G37" s="2">
        <f>109*12</f>
        <v>1308</v>
      </c>
      <c r="H37" s="2">
        <f t="shared" si="6"/>
        <v>-510.20000000000005</v>
      </c>
      <c r="I37" s="2">
        <v>1348</v>
      </c>
      <c r="K37" s="2">
        <v>1388</v>
      </c>
      <c r="M37" s="2">
        <v>1428</v>
      </c>
      <c r="O37" s="2">
        <v>1448</v>
      </c>
      <c r="Q37" s="2">
        <f>G37+I37+K37+M37+O37</f>
        <v>6920</v>
      </c>
      <c r="R37" s="2">
        <v>797.8</v>
      </c>
      <c r="S37" s="2">
        <f t="shared" si="7"/>
        <v>6122.2</v>
      </c>
    </row>
    <row r="38" spans="2:19" x14ac:dyDescent="0.35">
      <c r="B38" t="s">
        <v>35</v>
      </c>
      <c r="F38" s="2">
        <v>857</v>
      </c>
      <c r="G38" s="2">
        <v>590</v>
      </c>
      <c r="H38" s="2">
        <f t="shared" si="6"/>
        <v>267</v>
      </c>
      <c r="I38" s="2">
        <v>590</v>
      </c>
      <c r="K38" s="2">
        <v>590</v>
      </c>
      <c r="M38" s="2">
        <v>590</v>
      </c>
      <c r="O38" s="2">
        <v>590</v>
      </c>
      <c r="Q38" s="2">
        <f>G38+I38+K38+M38+O38</f>
        <v>2950</v>
      </c>
      <c r="R38" s="2">
        <v>857</v>
      </c>
      <c r="S38" s="2">
        <f t="shared" si="7"/>
        <v>2093</v>
      </c>
    </row>
    <row r="39" spans="2:19" x14ac:dyDescent="0.35">
      <c r="B39" t="s">
        <v>31</v>
      </c>
      <c r="F39" s="2">
        <v>1205.56</v>
      </c>
      <c r="G39" s="2">
        <f>50*12</f>
        <v>600</v>
      </c>
      <c r="H39" s="2">
        <f t="shared" si="6"/>
        <v>605.55999999999995</v>
      </c>
      <c r="I39" s="2">
        <v>630</v>
      </c>
      <c r="K39" s="2">
        <v>680</v>
      </c>
      <c r="M39" s="2">
        <v>735</v>
      </c>
      <c r="O39" s="2">
        <v>790</v>
      </c>
      <c r="Q39" s="2">
        <f>G39+I39+K39+M39+O39</f>
        <v>3435</v>
      </c>
      <c r="R39" s="2">
        <v>1205.56</v>
      </c>
      <c r="S39" s="2">
        <f t="shared" si="7"/>
        <v>2229.44</v>
      </c>
    </row>
    <row r="40" spans="2:19" x14ac:dyDescent="0.35">
      <c r="B40" t="s">
        <v>42</v>
      </c>
      <c r="F40" s="2">
        <v>600</v>
      </c>
      <c r="H40" s="2">
        <f t="shared" si="6"/>
        <v>600</v>
      </c>
      <c r="R40" s="2">
        <v>600</v>
      </c>
      <c r="S40" s="2">
        <f t="shared" si="7"/>
        <v>-600</v>
      </c>
    </row>
    <row r="41" spans="2:19" x14ac:dyDescent="0.35">
      <c r="F41" s="2"/>
      <c r="R41" s="2"/>
      <c r="S41" s="2"/>
    </row>
    <row r="42" spans="2:19" x14ac:dyDescent="0.35">
      <c r="B42" s="1" t="s">
        <v>37</v>
      </c>
      <c r="F42" s="3">
        <f>SUM(F23:F40)</f>
        <v>21768.870000000003</v>
      </c>
      <c r="G42" s="3">
        <f>SUM(G23:G40)</f>
        <v>29103</v>
      </c>
      <c r="H42" s="3">
        <f>F42-G42</f>
        <v>-7334.1299999999974</v>
      </c>
      <c r="I42" s="3">
        <f>SUM(I23:I40)</f>
        <v>28343</v>
      </c>
      <c r="J42" s="3"/>
      <c r="K42" s="3">
        <f>SUM(K23:K40)</f>
        <v>29108</v>
      </c>
      <c r="L42" s="3"/>
      <c r="M42" s="3">
        <f>SUM(M23:M40)</f>
        <v>29916</v>
      </c>
      <c r="N42" s="3"/>
      <c r="O42" s="3">
        <f>SUM(O23:O40)</f>
        <v>30713</v>
      </c>
      <c r="Q42" s="3">
        <f>SUM(Q23:Q40)</f>
        <v>147183</v>
      </c>
      <c r="R42" s="3">
        <f>SUM(R23:R40)</f>
        <v>23353.560000000005</v>
      </c>
      <c r="S42" s="3">
        <f>SUM(S23:S40)</f>
        <v>123829.44</v>
      </c>
    </row>
    <row r="43" spans="2:19" x14ac:dyDescent="0.35">
      <c r="B43" s="1"/>
      <c r="F43" s="3"/>
      <c r="G43" s="3"/>
      <c r="H43" s="3"/>
      <c r="I43" s="3"/>
      <c r="J43" s="3"/>
      <c r="K43" s="3"/>
      <c r="L43" s="3"/>
      <c r="M43" s="3"/>
      <c r="N43" s="3"/>
      <c r="O43" s="3"/>
      <c r="Q43" s="3"/>
      <c r="R43" s="3"/>
      <c r="S43" s="3"/>
    </row>
    <row r="44" spans="2:19" x14ac:dyDescent="0.35">
      <c r="B44" s="1" t="s">
        <v>38</v>
      </c>
      <c r="F44" s="2"/>
      <c r="R44" s="2"/>
    </row>
    <row r="45" spans="2:19" x14ac:dyDescent="0.35">
      <c r="B45" t="s">
        <v>52</v>
      </c>
      <c r="F45" s="2">
        <v>0</v>
      </c>
      <c r="G45" s="2">
        <v>10000</v>
      </c>
      <c r="H45" s="2">
        <f>F45-G45</f>
        <v>-10000</v>
      </c>
      <c r="I45" s="2">
        <v>10000</v>
      </c>
      <c r="K45" s="2">
        <v>10000</v>
      </c>
      <c r="M45" s="2">
        <v>10000</v>
      </c>
      <c r="O45" s="2">
        <v>204000</v>
      </c>
      <c r="Q45" s="2">
        <f>G45+I45+K45+M45+O45</f>
        <v>244000</v>
      </c>
      <c r="R45" s="2">
        <v>0</v>
      </c>
      <c r="S45" s="2">
        <f t="shared" ref="S45" si="8">Q45-R45</f>
        <v>244000</v>
      </c>
    </row>
    <row r="46" spans="2:19" x14ac:dyDescent="0.35">
      <c r="B46" s="1" t="s">
        <v>53</v>
      </c>
      <c r="F46" s="2">
        <v>35935.18</v>
      </c>
      <c r="G46" s="2">
        <v>20537</v>
      </c>
      <c r="H46" s="2">
        <f t="shared" ref="H46:H47" si="9">F46-G46</f>
        <v>15398.18</v>
      </c>
      <c r="I46" s="2">
        <f>I19-I42-I45</f>
        <v>19302</v>
      </c>
      <c r="K46" s="2">
        <f>K19-K42-K45</f>
        <v>18542</v>
      </c>
      <c r="M46" s="2">
        <f>M19-M42-M45</f>
        <v>17739</v>
      </c>
      <c r="O46" s="2">
        <f>O19-O42-O45</f>
        <v>-177053</v>
      </c>
      <c r="Q46" s="2">
        <f>Q19-Q42-Q45</f>
        <v>-100933</v>
      </c>
      <c r="R46" s="2">
        <f>R19-R42-R45</f>
        <v>34350.49</v>
      </c>
      <c r="S46" s="2">
        <f>S19-S42-S45</f>
        <v>-135283.49</v>
      </c>
    </row>
    <row r="47" spans="2:19" x14ac:dyDescent="0.35">
      <c r="B47" s="1" t="s">
        <v>54</v>
      </c>
      <c r="F47" s="3">
        <f>SUM(F45:F46)</f>
        <v>35935.18</v>
      </c>
      <c r="G47" s="3">
        <f>SUM(G45:G46)</f>
        <v>30537</v>
      </c>
      <c r="H47" s="2">
        <f t="shared" si="9"/>
        <v>5398.18</v>
      </c>
      <c r="I47" s="3">
        <f>SUM(I45:I46)</f>
        <v>29302</v>
      </c>
      <c r="K47" s="3">
        <f>SUM(K45:K46)</f>
        <v>28542</v>
      </c>
      <c r="M47" s="3">
        <f>SUM(M45:M46)</f>
        <v>27739</v>
      </c>
      <c r="O47" s="3">
        <f>SUM(O45:O46)</f>
        <v>26947</v>
      </c>
      <c r="Q47" s="3">
        <f>SUM(Q45:Q46)</f>
        <v>143067</v>
      </c>
      <c r="R47" s="3">
        <f>SUM(R45:R46)</f>
        <v>34350.49</v>
      </c>
      <c r="S47" s="3">
        <f>SUM(S45:S46)</f>
        <v>108716.51000000001</v>
      </c>
    </row>
    <row r="49" spans="1:19" x14ac:dyDescent="0.35">
      <c r="B49" s="1" t="s">
        <v>43</v>
      </c>
      <c r="F49" s="3">
        <f>F42+F47</f>
        <v>57704.05</v>
      </c>
      <c r="G49" s="3">
        <f>G42+G47</f>
        <v>59640</v>
      </c>
      <c r="H49" s="3">
        <f>F49-G49</f>
        <v>-1935.9499999999971</v>
      </c>
      <c r="I49" s="3">
        <f>I42+I47</f>
        <v>57645</v>
      </c>
      <c r="K49" s="3">
        <f>K42+K47</f>
        <v>57650</v>
      </c>
      <c r="M49" s="3">
        <f>M42+M47</f>
        <v>57655</v>
      </c>
      <c r="O49" s="3">
        <f>O42+O47</f>
        <v>57660</v>
      </c>
      <c r="Q49" s="3">
        <f>Q42+Q47</f>
        <v>290250</v>
      </c>
      <c r="R49" s="3">
        <f>R42+R47</f>
        <v>57704.05</v>
      </c>
      <c r="S49" s="3">
        <f>S42+S47</f>
        <v>232545.95</v>
      </c>
    </row>
    <row r="50" spans="1:19" x14ac:dyDescent="0.35">
      <c r="H50" s="3"/>
    </row>
    <row r="51" spans="1:19" x14ac:dyDescent="0.35">
      <c r="B51" s="4" t="s">
        <v>55</v>
      </c>
      <c r="C51" s="1"/>
      <c r="F51" s="3">
        <f>F19-F49</f>
        <v>0</v>
      </c>
      <c r="G51" s="3">
        <f>G19-G49</f>
        <v>0</v>
      </c>
      <c r="H51" s="3">
        <f>F51-G51</f>
        <v>0</v>
      </c>
      <c r="I51" s="3">
        <f>I19-I49</f>
        <v>0</v>
      </c>
      <c r="K51" s="3">
        <f>K19-K49</f>
        <v>0</v>
      </c>
      <c r="M51" s="3">
        <f>M19-M49</f>
        <v>0</v>
      </c>
      <c r="O51" s="3">
        <f>O19-O49</f>
        <v>0</v>
      </c>
      <c r="Q51" s="3">
        <f>Q19-Q49</f>
        <v>0</v>
      </c>
      <c r="R51" s="3">
        <f>R19-R49</f>
        <v>0</v>
      </c>
      <c r="S51" s="3">
        <f>S19-S49</f>
        <v>0</v>
      </c>
    </row>
    <row r="52" spans="1:19" x14ac:dyDescent="0.35">
      <c r="F52" s="2"/>
      <c r="H52" s="3"/>
      <c r="Q52" s="2"/>
      <c r="R52" s="2"/>
    </row>
    <row r="55" spans="1:19" x14ac:dyDescent="0.35">
      <c r="B55" s="1" t="s">
        <v>45</v>
      </c>
      <c r="C55" s="1" t="s">
        <v>44</v>
      </c>
      <c r="F55" s="2">
        <v>4876.59</v>
      </c>
      <c r="R55" s="2"/>
    </row>
    <row r="56" spans="1:19" x14ac:dyDescent="0.35">
      <c r="B56" s="1" t="s">
        <v>46</v>
      </c>
      <c r="C56" s="1"/>
      <c r="F56" s="2">
        <v>39672.28</v>
      </c>
      <c r="R56" s="2"/>
    </row>
    <row r="57" spans="1:19" x14ac:dyDescent="0.35">
      <c r="B57" s="1" t="s">
        <v>47</v>
      </c>
      <c r="C57" s="1"/>
      <c r="F57" s="2">
        <v>125192.83</v>
      </c>
      <c r="R57" s="2"/>
    </row>
    <row r="58" spans="1:19" x14ac:dyDescent="0.35">
      <c r="B58" s="1" t="s">
        <v>48</v>
      </c>
      <c r="C58" s="1"/>
      <c r="F58" s="2">
        <v>1802.5</v>
      </c>
      <c r="R58" s="2"/>
    </row>
    <row r="59" spans="1:19" x14ac:dyDescent="0.35">
      <c r="B59" s="1"/>
      <c r="C59" s="1"/>
      <c r="F59" s="2"/>
      <c r="R59" s="2"/>
    </row>
    <row r="60" spans="1:19" x14ac:dyDescent="0.35">
      <c r="B60" s="1"/>
      <c r="C60" s="1" t="s">
        <v>49</v>
      </c>
      <c r="F60" s="3">
        <f>SUM(F55:F59)</f>
        <v>171544.2</v>
      </c>
      <c r="R60" s="3"/>
    </row>
    <row r="62" spans="1:19" x14ac:dyDescent="0.35">
      <c r="B62" s="1"/>
    </row>
    <row r="63" spans="1:19" x14ac:dyDescent="0.35">
      <c r="A63" s="1">
        <v>2021</v>
      </c>
      <c r="B63" s="1" t="s">
        <v>18</v>
      </c>
    </row>
    <row r="64" spans="1:19" x14ac:dyDescent="0.35">
      <c r="B64" s="1" t="s">
        <v>13</v>
      </c>
      <c r="F64" s="2">
        <v>390</v>
      </c>
      <c r="R64" s="2"/>
    </row>
    <row r="65" spans="2:18" x14ac:dyDescent="0.35">
      <c r="B65" s="1" t="s">
        <v>12</v>
      </c>
      <c r="F65" s="2">
        <v>7650</v>
      </c>
      <c r="R65" s="2"/>
    </row>
    <row r="66" spans="2:18" x14ac:dyDescent="0.35">
      <c r="B66" s="1" t="s">
        <v>17</v>
      </c>
      <c r="F66" s="2">
        <v>3000</v>
      </c>
      <c r="R66" s="2"/>
    </row>
    <row r="67" spans="2:18" x14ac:dyDescent="0.35">
      <c r="B67" s="1"/>
    </row>
    <row r="68" spans="2:18" x14ac:dyDescent="0.35">
      <c r="B68" s="1" t="s">
        <v>8</v>
      </c>
    </row>
    <row r="69" spans="2:18" x14ac:dyDescent="0.35">
      <c r="C69" t="s">
        <v>14</v>
      </c>
      <c r="G69" s="2">
        <v>7000</v>
      </c>
      <c r="I69" s="2">
        <v>7000</v>
      </c>
      <c r="K69" s="2">
        <v>7000</v>
      </c>
      <c r="M69" s="2">
        <v>7000</v>
      </c>
      <c r="O69" s="2">
        <v>200000</v>
      </c>
    </row>
    <row r="70" spans="2:18" x14ac:dyDescent="0.35">
      <c r="C70" t="s">
        <v>15</v>
      </c>
      <c r="G70" s="2">
        <v>3000</v>
      </c>
      <c r="I70" s="2">
        <v>3000</v>
      </c>
      <c r="K70" s="2">
        <v>3000</v>
      </c>
      <c r="M70" s="2">
        <v>3000</v>
      </c>
      <c r="O70" s="2">
        <v>1000</v>
      </c>
    </row>
    <row r="72" spans="2:18" x14ac:dyDescent="0.35">
      <c r="B72" t="s">
        <v>56</v>
      </c>
    </row>
    <row r="74" spans="2:18" x14ac:dyDescent="0.35">
      <c r="D74" s="2"/>
      <c r="E7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c</dc:creator>
  <cp:lastModifiedBy>Sandy c</cp:lastModifiedBy>
  <dcterms:created xsi:type="dcterms:W3CDTF">2022-02-12T21:53:30Z</dcterms:created>
  <dcterms:modified xsi:type="dcterms:W3CDTF">2023-02-11T22:49:52Z</dcterms:modified>
</cp:coreProperties>
</file>